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6 01 1748р Грумант, Деревянный город, деком 2\Лот 2 Грумант варавино фактория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лот1!$A$1:$W$48</definedName>
  </definedNames>
  <calcPr calcId="152511"/>
</workbook>
</file>

<file path=xl/calcChain.xml><?xml version="1.0" encoding="utf-8"?>
<calcChain xmlns="http://schemas.openxmlformats.org/spreadsheetml/2006/main">
  <c r="U38" i="3" l="1"/>
  <c r="W38" i="3" s="1"/>
  <c r="E10" i="3" l="1"/>
  <c r="F10" i="3"/>
  <c r="G10" i="3"/>
  <c r="H10" i="3"/>
  <c r="H9" i="3" s="1"/>
  <c r="I10" i="3"/>
  <c r="J10" i="3"/>
  <c r="K10" i="3"/>
  <c r="K9" i="3" s="1"/>
  <c r="L10" i="3"/>
  <c r="L9" i="3" s="1"/>
  <c r="M10" i="3"/>
  <c r="N10" i="3"/>
  <c r="O10" i="3"/>
  <c r="E11" i="3"/>
  <c r="F11" i="3"/>
  <c r="G11" i="3"/>
  <c r="H11" i="3"/>
  <c r="I11" i="3"/>
  <c r="J11" i="3"/>
  <c r="J9" i="3" s="1"/>
  <c r="K11" i="3"/>
  <c r="L11" i="3"/>
  <c r="M11" i="3"/>
  <c r="N11" i="3"/>
  <c r="O11" i="3"/>
  <c r="E15" i="3"/>
  <c r="F15" i="3"/>
  <c r="G15" i="3"/>
  <c r="H15" i="3"/>
  <c r="I15" i="3"/>
  <c r="J15" i="3"/>
  <c r="K15" i="3"/>
  <c r="L15" i="3"/>
  <c r="M15" i="3"/>
  <c r="N15" i="3"/>
  <c r="O15" i="3"/>
  <c r="E16" i="3"/>
  <c r="F16" i="3"/>
  <c r="G16" i="3"/>
  <c r="H16" i="3"/>
  <c r="I16" i="3"/>
  <c r="J16" i="3"/>
  <c r="K16" i="3"/>
  <c r="L16" i="3"/>
  <c r="M16" i="3"/>
  <c r="N16" i="3"/>
  <c r="O16" i="3"/>
  <c r="E17" i="3"/>
  <c r="F17" i="3"/>
  <c r="G17" i="3"/>
  <c r="H17" i="3"/>
  <c r="I17" i="3"/>
  <c r="J17" i="3"/>
  <c r="K17" i="3"/>
  <c r="L17" i="3"/>
  <c r="M17" i="3"/>
  <c r="N17" i="3"/>
  <c r="O17" i="3"/>
  <c r="E18" i="3"/>
  <c r="F18" i="3"/>
  <c r="G18" i="3"/>
  <c r="H18" i="3"/>
  <c r="I18" i="3"/>
  <c r="J18" i="3"/>
  <c r="K18" i="3"/>
  <c r="L18" i="3"/>
  <c r="M18" i="3"/>
  <c r="N18" i="3"/>
  <c r="O18" i="3"/>
  <c r="E19" i="3"/>
  <c r="F19" i="3"/>
  <c r="G19" i="3"/>
  <c r="H19" i="3"/>
  <c r="I19" i="3"/>
  <c r="J19" i="3"/>
  <c r="K19" i="3"/>
  <c r="L19" i="3"/>
  <c r="M19" i="3"/>
  <c r="N19" i="3"/>
  <c r="O19" i="3"/>
  <c r="E20" i="3"/>
  <c r="F20" i="3"/>
  <c r="G20" i="3"/>
  <c r="H20" i="3"/>
  <c r="I20" i="3"/>
  <c r="J20" i="3"/>
  <c r="K20" i="3"/>
  <c r="L20" i="3"/>
  <c r="M20" i="3"/>
  <c r="N20" i="3"/>
  <c r="O20" i="3"/>
  <c r="E25" i="3"/>
  <c r="E24" i="3" s="1"/>
  <c r="F25" i="3"/>
  <c r="F24" i="3" s="1"/>
  <c r="G25" i="3"/>
  <c r="H25" i="3"/>
  <c r="I25" i="3"/>
  <c r="I24" i="3" s="1"/>
  <c r="J25" i="3"/>
  <c r="J24" i="3" s="1"/>
  <c r="K25" i="3"/>
  <c r="L25" i="3"/>
  <c r="M25" i="3"/>
  <c r="N25" i="3"/>
  <c r="N24" i="3" s="1"/>
  <c r="O25" i="3"/>
  <c r="E26" i="3"/>
  <c r="F26" i="3"/>
  <c r="G26" i="3"/>
  <c r="H26" i="3"/>
  <c r="I26" i="3"/>
  <c r="J26" i="3"/>
  <c r="K26" i="3"/>
  <c r="L26" i="3"/>
  <c r="M26" i="3"/>
  <c r="N26" i="3"/>
  <c r="O26" i="3"/>
  <c r="E27" i="3"/>
  <c r="F27" i="3"/>
  <c r="G27" i="3"/>
  <c r="H27" i="3"/>
  <c r="I27" i="3"/>
  <c r="J27" i="3"/>
  <c r="K27" i="3"/>
  <c r="L27" i="3"/>
  <c r="M27" i="3"/>
  <c r="N27" i="3"/>
  <c r="O27" i="3"/>
  <c r="E29" i="3"/>
  <c r="F29" i="3"/>
  <c r="G29" i="3"/>
  <c r="H29" i="3"/>
  <c r="I29" i="3"/>
  <c r="J29" i="3"/>
  <c r="K29" i="3"/>
  <c r="L29" i="3"/>
  <c r="M29" i="3"/>
  <c r="N29" i="3"/>
  <c r="O29" i="3"/>
  <c r="E30" i="3"/>
  <c r="F30" i="3"/>
  <c r="G30" i="3"/>
  <c r="H30" i="3"/>
  <c r="I30" i="3"/>
  <c r="J30" i="3"/>
  <c r="K30" i="3"/>
  <c r="L30" i="3"/>
  <c r="M30" i="3"/>
  <c r="N30" i="3"/>
  <c r="O30" i="3"/>
  <c r="E31" i="3"/>
  <c r="F31" i="3"/>
  <c r="G31" i="3"/>
  <c r="H31" i="3"/>
  <c r="I31" i="3"/>
  <c r="J31" i="3"/>
  <c r="K31" i="3"/>
  <c r="L31" i="3"/>
  <c r="M31" i="3"/>
  <c r="N31" i="3"/>
  <c r="O31" i="3"/>
  <c r="E32" i="3"/>
  <c r="F32" i="3"/>
  <c r="G32" i="3"/>
  <c r="H32" i="3"/>
  <c r="I32" i="3"/>
  <c r="J32" i="3"/>
  <c r="K32" i="3"/>
  <c r="L32" i="3"/>
  <c r="M32" i="3"/>
  <c r="N32" i="3"/>
  <c r="O32" i="3"/>
  <c r="E33" i="3"/>
  <c r="F33" i="3"/>
  <c r="G33" i="3"/>
  <c r="H33" i="3"/>
  <c r="I33" i="3"/>
  <c r="J33" i="3"/>
  <c r="K33" i="3"/>
  <c r="L33" i="3"/>
  <c r="M33" i="3"/>
  <c r="N33" i="3"/>
  <c r="O33" i="3"/>
  <c r="E35" i="3"/>
  <c r="F35" i="3"/>
  <c r="G35" i="3"/>
  <c r="H35" i="3"/>
  <c r="I35" i="3"/>
  <c r="J35" i="3"/>
  <c r="K35" i="3"/>
  <c r="L35" i="3"/>
  <c r="M35" i="3"/>
  <c r="N35" i="3"/>
  <c r="O35" i="3"/>
  <c r="E36" i="3"/>
  <c r="F36" i="3"/>
  <c r="G36" i="3"/>
  <c r="H36" i="3"/>
  <c r="I36" i="3"/>
  <c r="J36" i="3"/>
  <c r="K36" i="3"/>
  <c r="L36" i="3"/>
  <c r="M36" i="3"/>
  <c r="N36" i="3"/>
  <c r="O36" i="3"/>
  <c r="N28" i="3" l="1"/>
  <c r="O14" i="3"/>
  <c r="M14" i="3"/>
  <c r="F14" i="3"/>
  <c r="L24" i="3"/>
  <c r="K24" i="3"/>
  <c r="I9" i="3"/>
  <c r="O28" i="3"/>
  <c r="O37" i="3" s="1"/>
  <c r="O39" i="3" s="1"/>
  <c r="O9" i="3"/>
  <c r="O24" i="3"/>
  <c r="N14" i="3"/>
  <c r="N37" i="3"/>
  <c r="N39" i="3" s="1"/>
  <c r="N9" i="3"/>
  <c r="M28" i="3"/>
  <c r="M24" i="3"/>
  <c r="M9" i="3"/>
  <c r="L28" i="3"/>
  <c r="L14" i="3"/>
  <c r="K28" i="3"/>
  <c r="K14" i="3"/>
  <c r="K37" i="3" s="1"/>
  <c r="K39" i="3" s="1"/>
  <c r="J28" i="3"/>
  <c r="J14" i="3"/>
  <c r="I14" i="3"/>
  <c r="I28" i="3"/>
  <c r="I37" i="3" s="1"/>
  <c r="I39" i="3" s="1"/>
  <c r="H28" i="3"/>
  <c r="H14" i="3"/>
  <c r="H24" i="3"/>
  <c r="G28" i="3"/>
  <c r="G37" i="3" s="1"/>
  <c r="G39" i="3" s="1"/>
  <c r="G14" i="3"/>
  <c r="G24" i="3"/>
  <c r="G9" i="3"/>
  <c r="F9" i="3"/>
  <c r="F28" i="3"/>
  <c r="E14" i="3"/>
  <c r="E28" i="3"/>
  <c r="E9" i="3"/>
  <c r="T36" i="3"/>
  <c r="S36" i="3"/>
  <c r="M37" i="3" l="1"/>
  <c r="M39" i="3" s="1"/>
  <c r="E37" i="3"/>
  <c r="E39" i="3" s="1"/>
  <c r="F37" i="3"/>
  <c r="F39" i="3" s="1"/>
  <c r="H37" i="3"/>
  <c r="H39" i="3" s="1"/>
  <c r="L37" i="3"/>
  <c r="L39" i="3" s="1"/>
  <c r="J37" i="3"/>
  <c r="J39" i="3" s="1"/>
  <c r="D36" i="3"/>
  <c r="S11" i="3" l="1"/>
  <c r="S10" i="3" s="1"/>
  <c r="T11" i="3"/>
  <c r="T10" i="3" s="1"/>
  <c r="S15" i="3"/>
  <c r="T15" i="3"/>
  <c r="S16" i="3"/>
  <c r="T16" i="3"/>
  <c r="S17" i="3"/>
  <c r="T17" i="3"/>
  <c r="S18" i="3"/>
  <c r="T18" i="3"/>
  <c r="S19" i="3"/>
  <c r="T19" i="3"/>
  <c r="S20" i="3"/>
  <c r="T20" i="3"/>
  <c r="S25" i="3"/>
  <c r="T25" i="3"/>
  <c r="S26" i="3"/>
  <c r="T26" i="3"/>
  <c r="S27" i="3"/>
  <c r="T27" i="3"/>
  <c r="S30" i="3"/>
  <c r="T30" i="3"/>
  <c r="S31" i="3"/>
  <c r="T31" i="3"/>
  <c r="S32" i="3"/>
  <c r="T32" i="3"/>
  <c r="S33" i="3"/>
  <c r="T33" i="3"/>
  <c r="S35" i="3"/>
  <c r="T35" i="3"/>
  <c r="R29" i="3"/>
  <c r="R28" i="3" s="1"/>
  <c r="R24" i="3"/>
  <c r="R14" i="3"/>
  <c r="R9" i="3"/>
  <c r="T29" i="3" l="1"/>
  <c r="T28" i="3" s="1"/>
  <c r="T14" i="3"/>
  <c r="S24" i="3"/>
  <c r="S14" i="3"/>
  <c r="T24" i="3"/>
  <c r="S29" i="3"/>
  <c r="S28" i="3" s="1"/>
  <c r="S9" i="3"/>
  <c r="T37" i="3" l="1"/>
  <c r="S37" i="3"/>
  <c r="D35" i="3" l="1"/>
  <c r="D33" i="3" l="1"/>
  <c r="D32" i="3"/>
  <c r="D31" i="3"/>
  <c r="D30" i="3"/>
  <c r="D29" i="3"/>
  <c r="D27" i="3"/>
  <c r="D26" i="3"/>
  <c r="D25" i="3"/>
  <c r="D20" i="3"/>
  <c r="D19" i="3"/>
  <c r="D18" i="3"/>
  <c r="D11" i="3"/>
  <c r="D17" i="3"/>
  <c r="D16" i="3"/>
  <c r="D15" i="3"/>
  <c r="D10" i="3"/>
  <c r="C28" i="3"/>
  <c r="C24" i="3"/>
  <c r="C14" i="3"/>
  <c r="D24" i="3" l="1"/>
  <c r="D28" i="3"/>
  <c r="D14" i="3" l="1"/>
  <c r="S39" i="3" l="1"/>
  <c r="D9" i="3" l="1"/>
  <c r="D37" i="3" s="1"/>
  <c r="U37" i="3" s="1"/>
  <c r="V37" i="3" s="1"/>
  <c r="W37" i="3" s="1"/>
  <c r="D39" i="3" l="1"/>
  <c r="T39" i="3" l="1"/>
</calcChain>
</file>

<file path=xl/sharedStrings.xml><?xml version="1.0" encoding="utf-8"?>
<sst xmlns="http://schemas.openxmlformats.org/spreadsheetml/2006/main" count="133" uniqueCount="84">
  <si>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</si>
  <si>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</si>
  <si>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</si>
  <si>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</si>
  <si>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</si>
  <si>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</si>
  <si>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</si>
  <si>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</si>
  <si>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</si>
  <si>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</si>
  <si>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</si>
  <si>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</si>
  <si>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</si>
  <si>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</si>
  <si>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</si>
  <si>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</si>
  <si>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</si>
  <si>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</si>
  <si>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</si>
  <si>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</si>
  <si>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</si>
  <si>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</si>
  <si>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</si>
  <si>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</si>
  <si>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</si>
  <si>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</si>
  <si>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</si>
  <si>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</si>
  <si>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</si>
  <si>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</si>
  <si>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</si>
  <si>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</si>
  <si>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</si>
  <si>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</si>
  <si>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</si>
  <si>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</si>
  <si>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13. Аварийное обслуживание</t>
  </si>
  <si>
    <t>14. Ремонт кровли, крылец, козырьков, деревянных тротуаров</t>
  </si>
  <si>
    <t>15. Дератизация</t>
  </si>
  <si>
    <t>16. Дезинсекция</t>
  </si>
  <si>
    <t>17. Проведение технической инвентаризации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</si>
  <si>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</si>
  <si>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</si>
  <si>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</si>
  <si>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</si>
  <si>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</si>
  <si>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1 раз в год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</si>
  <si>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</si>
  <si>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</si>
  <si>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</si>
  <si>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 xml:space="preserve">Перечень обязательных работ, услуг </t>
  </si>
  <si>
    <t xml:space="preserve"> раз(а) в неделю</t>
  </si>
  <si>
    <t>раз(а) в неделю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</si>
  <si>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</si>
  <si>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</si>
  <si>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2 раз(а) в год</t>
  </si>
  <si>
    <t>4 раз(а) в неделю контейнера</t>
  </si>
  <si>
    <t>11.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</si>
  <si>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</si>
  <si>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</si>
  <si>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</si>
  <si>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 xml:space="preserve">Стоимость на 1 кв. м. общей площади (руб./мес.)         (размер платы в месяц на 1 кв. м.)  </t>
  </si>
  <si>
    <t xml:space="preserve"> деревянный благоустроенный с ХВС, ГВС, канализация, печное отопление (без центр отопления)</t>
  </si>
  <si>
    <t>Проведение технической инвентаризации, 7500 руб.                    В тарифе распределяется на площадь жилых помещений в МКД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</si>
  <si>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</t>
  </si>
  <si>
    <t>пр. Ленинградский</t>
  </si>
  <si>
    <t>Лот № 1 Территориальный округ Варавино Фактория</t>
  </si>
  <si>
    <t>ул. Квартальная</t>
  </si>
  <si>
    <t>д.7</t>
  </si>
  <si>
    <t>д. 11, корп. 1</t>
  </si>
  <si>
    <t>ул. Кононова И.Г.</t>
  </si>
  <si>
    <t>10</t>
  </si>
  <si>
    <t>336</t>
  </si>
  <si>
    <t>337</t>
  </si>
  <si>
    <t>338</t>
  </si>
  <si>
    <t>342</t>
  </si>
  <si>
    <t>348</t>
  </si>
  <si>
    <t>350</t>
  </si>
  <si>
    <t>350, корп. 1</t>
  </si>
  <si>
    <t>332</t>
  </si>
  <si>
    <t>ул. Силикатчиков</t>
  </si>
  <si>
    <t>12</t>
  </si>
  <si>
    <t>339</t>
  </si>
  <si>
    <t>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</si>
</sst>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8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3" xfId="0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6" fillId="0" borderId="0" xfId="0" applyFont="1" applyAlignment="1">
      <alignment horizontal="right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1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vertical="center"/>
    </xf>
    <xf numFmtId="49" fontId="13" fillId="2" borderId="12" xfId="2" applyNumberFormat="1" applyFont="1" applyFill="1" applyBorder="1" applyAlignment="1">
      <alignment horizontal="left" wrapText="1"/>
    </xf>
    <xf numFmtId="4" fontId="8" fillId="2" borderId="0" xfId="0" applyNumberFormat="1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left" wrapText="1"/>
    </xf>
    <xf numFmtId="4" fontId="15" fillId="0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/>
    <xf numFmtId="164" fontId="13" fillId="2" borderId="9" xfId="2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vertical="center"/>
    </xf>
    <xf numFmtId="4" fontId="17" fillId="2" borderId="1" xfId="0" applyNumberFormat="1" applyFont="1" applyFill="1" applyBorder="1" applyAlignment="1">
      <alignment horizontal="center"/>
    </xf>
    <xf numFmtId="0" fontId="18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7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9" fontId="13" fillId="2" borderId="18" xfId="2" applyNumberFormat="1" applyFont="1" applyFill="1" applyBorder="1" applyAlignment="1">
      <alignment horizontal="left" wrapText="1"/>
    </xf>
    <xf numFmtId="0" fontId="15" fillId="0" borderId="0" xfId="0" applyFont="1" applyAlignment="1">
      <alignment horizontal="center"/>
    </xf>
    <xf numFmtId="4" fontId="8" fillId="3" borderId="4" xfId="0" applyNumberFormat="1" applyFont="1" applyFill="1" applyBorder="1" applyAlignment="1">
      <alignment vertical="center" wrapText="1"/>
    </xf>
    <xf numFmtId="4" fontId="15" fillId="3" borderId="19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/>
    <xf numFmtId="4" fontId="8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15" fillId="3" borderId="1" xfId="0" applyNumberFormat="1" applyFont="1" applyFill="1" applyBorder="1" applyAlignment="1">
      <alignment horizontal="left" vertical="top"/>
    </xf>
    <xf numFmtId="4" fontId="8" fillId="3" borderId="2" xfId="0" applyNumberFormat="1" applyFont="1" applyFill="1" applyBorder="1" applyAlignment="1">
      <alignment horizontal="left" vertical="top"/>
    </xf>
    <xf numFmtId="0" fontId="2" fillId="3" borderId="0" xfId="0" applyFont="1" applyFill="1" applyAlignment="1">
      <alignment horizontal="center"/>
    </xf>
    <xf numFmtId="4" fontId="16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left" vertical="top"/>
    </xf>
    <xf numFmtId="2" fontId="13" fillId="2" borderId="6" xfId="0" applyNumberFormat="1" applyFont="1" applyFill="1" applyBorder="1" applyAlignment="1">
      <alignment horizontal="center" vertical="center" wrapText="1"/>
    </xf>
    <xf numFmtId="49" fontId="13" fillId="2" borderId="20" xfId="0" applyNumberFormat="1" applyFont="1" applyFill="1" applyBorder="1" applyAlignment="1">
      <alignment horizontal="left" wrapText="1"/>
    </xf>
    <xf numFmtId="49" fontId="13" fillId="2" borderId="18" xfId="0" applyNumberFormat="1" applyFont="1" applyFill="1" applyBorder="1" applyAlignment="1">
      <alignment horizontal="left" wrapText="1"/>
    </xf>
    <xf numFmtId="49" fontId="13" fillId="2" borderId="21" xfId="2" applyNumberFormat="1" applyFont="1" applyFill="1" applyBorder="1" applyAlignment="1">
      <alignment horizontal="left" wrapText="1"/>
    </xf>
    <xf numFmtId="4" fontId="2" fillId="0" borderId="0" xfId="0" applyNumberFormat="1" applyFont="1" applyBorder="1" applyAlignment="1"/>
    <xf numFmtId="4" fontId="2" fillId="0" borderId="0" xfId="0" applyNumberFormat="1" applyFont="1" applyAlignment="1">
      <alignment horizontal="center" vertical="center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 vertical="center" wrapText="1"/>
    </xf>
    <xf numFmtId="4" fontId="15" fillId="3" borderId="14" xfId="0" applyNumberFormat="1" applyFont="1" applyFill="1" applyBorder="1" applyAlignment="1">
      <alignment horizontal="center" vertical="center" wrapText="1"/>
    </xf>
    <xf numFmtId="4" fontId="15" fillId="3" borderId="16" xfId="0" applyNumberFormat="1" applyFont="1" applyFill="1" applyBorder="1" applyAlignment="1">
      <alignment horizontal="center" vertical="center" wrapText="1"/>
    </xf>
    <xf numFmtId="4" fontId="15" fillId="3" borderId="17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abSelected="1" view="pageBreakPreview" topLeftCell="D34" zoomScale="86" zoomScaleNormal="100" zoomScaleSheetLayoutView="86" workbookViewId="0">
      <selection activeCell="V37" sqref="V37"/>
    </sheetView>
  </sheetViews>
  <sheetFormatPr defaultRowHeight="12.75" x14ac:dyDescent="0.2"/>
  <cols>
    <col min="1" max="1" width="55.5703125" style="6" customWidth="1"/>
    <col min="2" max="2" width="34.7109375" style="20" customWidth="1"/>
    <col min="3" max="3" width="27.140625" style="20" customWidth="1"/>
    <col min="4" max="13" width="9.28515625" style="7" customWidth="1"/>
    <col min="14" max="14" width="8.28515625" style="7" customWidth="1"/>
    <col min="15" max="15" width="9.28515625" style="7" customWidth="1"/>
    <col min="16" max="16" width="60.7109375" style="37" customWidth="1"/>
    <col min="17" max="17" width="33.85546875" style="20" customWidth="1"/>
    <col min="18" max="18" width="23.5703125" style="20" customWidth="1"/>
    <col min="19" max="19" width="9.28515625" style="7" customWidth="1"/>
    <col min="20" max="20" width="13.42578125" style="7" customWidth="1"/>
    <col min="21" max="21" width="11.5703125" bestFit="1" customWidth="1"/>
    <col min="22" max="22" width="12.85546875" customWidth="1"/>
    <col min="23" max="23" width="15.85546875" customWidth="1"/>
  </cols>
  <sheetData>
    <row r="1" spans="1:20" s="1" customFormat="1" ht="16.5" customHeight="1" x14ac:dyDescent="0.25">
      <c r="A1" s="28" t="s">
        <v>19</v>
      </c>
      <c r="B1" s="28"/>
      <c r="C1" s="28"/>
      <c r="D1" s="16"/>
      <c r="E1" s="16"/>
      <c r="F1" s="16"/>
      <c r="G1" s="16"/>
      <c r="H1" s="16"/>
      <c r="I1" s="16"/>
      <c r="J1" s="16"/>
      <c r="K1" s="16"/>
      <c r="L1" s="16"/>
      <c r="M1" s="16"/>
      <c r="N1" s="3"/>
      <c r="O1" s="3"/>
      <c r="P1" s="36"/>
      <c r="Q1" s="28"/>
      <c r="R1" s="28"/>
      <c r="S1" s="3"/>
      <c r="T1" s="3"/>
    </row>
    <row r="2" spans="1:20" s="1" customFormat="1" ht="16.5" customHeight="1" x14ac:dyDescent="0.25">
      <c r="A2" s="28" t="s">
        <v>18</v>
      </c>
      <c r="B2" s="28"/>
      <c r="C2" s="28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6"/>
      <c r="Q2" s="28"/>
      <c r="R2" s="28"/>
      <c r="S2" s="4"/>
      <c r="T2" s="4"/>
    </row>
    <row r="3" spans="1:20" s="1" customFormat="1" ht="16.5" customHeight="1" x14ac:dyDescent="0.25">
      <c r="A3" s="28" t="s">
        <v>17</v>
      </c>
      <c r="B3" s="28"/>
      <c r="C3" s="28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6"/>
      <c r="Q3" s="28"/>
      <c r="R3" s="28"/>
      <c r="S3" s="4"/>
      <c r="T3" s="4"/>
    </row>
    <row r="4" spans="1:20" s="1" customFormat="1" ht="16.5" customHeight="1" x14ac:dyDescent="0.2">
      <c r="A4" s="28" t="s">
        <v>16</v>
      </c>
      <c r="B4" s="28"/>
      <c r="C4" s="2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36"/>
      <c r="Q4" s="28"/>
      <c r="R4" s="28"/>
      <c r="S4" s="7"/>
      <c r="T4" s="7"/>
    </row>
    <row r="5" spans="1:20" s="1" customFormat="1" x14ac:dyDescent="0.2">
      <c r="A5" s="5" t="s">
        <v>66</v>
      </c>
      <c r="B5" s="20"/>
      <c r="C5" s="20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37"/>
      <c r="Q5" s="20"/>
      <c r="R5" s="20"/>
      <c r="S5" s="7"/>
      <c r="T5" s="7"/>
    </row>
    <row r="6" spans="1:20" s="1" customFormat="1" ht="15.75" customHeight="1" x14ac:dyDescent="0.2">
      <c r="A6" s="82" t="s">
        <v>15</v>
      </c>
      <c r="B6" s="47" t="s">
        <v>14</v>
      </c>
      <c r="C6" s="48"/>
      <c r="D6" s="30"/>
      <c r="E6" s="30"/>
      <c r="F6" s="30"/>
      <c r="G6" s="30"/>
      <c r="H6" s="30"/>
      <c r="I6" s="30"/>
      <c r="J6" s="30"/>
      <c r="K6" s="30"/>
      <c r="L6" s="30"/>
      <c r="M6" s="30"/>
      <c r="N6" s="17"/>
      <c r="O6" s="25"/>
      <c r="P6" s="23"/>
      <c r="Q6" s="23"/>
      <c r="R6" s="23"/>
      <c r="S6" s="25"/>
      <c r="T6" s="25"/>
    </row>
    <row r="7" spans="1:20" s="8" customFormat="1" ht="71.25" customHeight="1" x14ac:dyDescent="0.2">
      <c r="A7" s="83"/>
      <c r="B7" s="84" t="s">
        <v>13</v>
      </c>
      <c r="C7" s="85" t="s">
        <v>49</v>
      </c>
      <c r="D7" s="58" t="s">
        <v>67</v>
      </c>
      <c r="E7" s="58" t="s">
        <v>67</v>
      </c>
      <c r="F7" s="79" t="s">
        <v>70</v>
      </c>
      <c r="G7" s="79" t="s">
        <v>65</v>
      </c>
      <c r="H7" s="79" t="s">
        <v>65</v>
      </c>
      <c r="I7" s="79" t="s">
        <v>65</v>
      </c>
      <c r="J7" s="79" t="s">
        <v>65</v>
      </c>
      <c r="K7" s="79" t="s">
        <v>65</v>
      </c>
      <c r="L7" s="79" t="s">
        <v>65</v>
      </c>
      <c r="M7" s="79" t="s">
        <v>65</v>
      </c>
      <c r="N7" s="79" t="s">
        <v>65</v>
      </c>
      <c r="O7" s="78" t="s">
        <v>80</v>
      </c>
      <c r="P7" s="60" t="s">
        <v>50</v>
      </c>
      <c r="Q7" s="61" t="s">
        <v>13</v>
      </c>
      <c r="R7" s="87" t="s">
        <v>62</v>
      </c>
      <c r="S7" s="79" t="s">
        <v>65</v>
      </c>
      <c r="T7" s="79" t="s">
        <v>65</v>
      </c>
    </row>
    <row r="8" spans="1:20" s="8" customFormat="1" ht="22.5" customHeight="1" x14ac:dyDescent="0.2">
      <c r="A8" s="83"/>
      <c r="B8" s="84"/>
      <c r="C8" s="86"/>
      <c r="D8" s="77" t="s">
        <v>68</v>
      </c>
      <c r="E8" s="77" t="s">
        <v>69</v>
      </c>
      <c r="F8" s="77" t="s">
        <v>71</v>
      </c>
      <c r="G8" s="77" t="s">
        <v>72</v>
      </c>
      <c r="H8" s="77" t="s">
        <v>73</v>
      </c>
      <c r="I8" s="77" t="s">
        <v>74</v>
      </c>
      <c r="J8" s="77" t="s">
        <v>75</v>
      </c>
      <c r="K8" s="77" t="s">
        <v>76</v>
      </c>
      <c r="L8" s="77" t="s">
        <v>77</v>
      </c>
      <c r="M8" s="77" t="s">
        <v>78</v>
      </c>
      <c r="N8" s="77" t="s">
        <v>79</v>
      </c>
      <c r="O8" s="26" t="s">
        <v>81</v>
      </c>
      <c r="P8" s="73"/>
      <c r="Q8" s="73"/>
      <c r="R8" s="88"/>
      <c r="S8" s="24" t="s">
        <v>82</v>
      </c>
      <c r="T8" s="24" t="s">
        <v>83</v>
      </c>
    </row>
    <row r="9" spans="1:20" s="1" customFormat="1" ht="12.75" customHeight="1" x14ac:dyDescent="0.2">
      <c r="A9" s="40" t="s">
        <v>12</v>
      </c>
      <c r="B9" s="49"/>
      <c r="C9" s="41">
        <v>0</v>
      </c>
      <c r="D9" s="12">
        <f t="shared" ref="D9" si="0">SUM(D10:D13)</f>
        <v>0</v>
      </c>
      <c r="E9" s="12">
        <f t="shared" ref="E9:O9" si="1">SUM(E10:E13)</f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62" t="s">
        <v>12</v>
      </c>
      <c r="Q9" s="63"/>
      <c r="R9" s="41">
        <f>SUM(R10:R11)</f>
        <v>0</v>
      </c>
      <c r="S9" s="12">
        <f t="shared" ref="S9:T10" si="2">SUM(S10:S12)</f>
        <v>0</v>
      </c>
      <c r="T9" s="12">
        <v>7</v>
      </c>
    </row>
    <row r="10" spans="1:20" s="1" customFormat="1" ht="12.75" customHeight="1" x14ac:dyDescent="0.2">
      <c r="A10" s="39" t="s">
        <v>20</v>
      </c>
      <c r="B10" s="49" t="s">
        <v>43</v>
      </c>
      <c r="C10" s="38">
        <v>0</v>
      </c>
      <c r="D10" s="10">
        <f>$C$10*12*D38</f>
        <v>0</v>
      </c>
      <c r="E10" s="10">
        <f t="shared" ref="E10:O10" si="3">$C$10*12*E38</f>
        <v>0</v>
      </c>
      <c r="F10" s="10">
        <f t="shared" si="3"/>
        <v>0</v>
      </c>
      <c r="G10" s="10">
        <f t="shared" si="3"/>
        <v>0</v>
      </c>
      <c r="H10" s="10">
        <f t="shared" si="3"/>
        <v>0</v>
      </c>
      <c r="I10" s="10">
        <f t="shared" si="3"/>
        <v>0</v>
      </c>
      <c r="J10" s="10">
        <f t="shared" si="3"/>
        <v>0</v>
      </c>
      <c r="K10" s="10">
        <f t="shared" si="3"/>
        <v>0</v>
      </c>
      <c r="L10" s="10">
        <f t="shared" si="3"/>
        <v>0</v>
      </c>
      <c r="M10" s="10">
        <f t="shared" si="3"/>
        <v>0</v>
      </c>
      <c r="N10" s="10">
        <f t="shared" si="3"/>
        <v>0</v>
      </c>
      <c r="O10" s="10">
        <f t="shared" si="3"/>
        <v>0</v>
      </c>
      <c r="P10" s="64" t="s">
        <v>20</v>
      </c>
      <c r="Q10" s="38" t="s">
        <v>51</v>
      </c>
      <c r="R10" s="38">
        <v>0</v>
      </c>
      <c r="S10" s="12">
        <f t="shared" si="2"/>
        <v>0</v>
      </c>
      <c r="T10" s="12">
        <f t="shared" si="2"/>
        <v>0</v>
      </c>
    </row>
    <row r="11" spans="1:20" s="1" customFormat="1" ht="27.75" customHeight="1" x14ac:dyDescent="0.2">
      <c r="A11" s="39" t="s">
        <v>25</v>
      </c>
      <c r="B11" s="49" t="s">
        <v>44</v>
      </c>
      <c r="C11" s="38">
        <v>0</v>
      </c>
      <c r="D11" s="10">
        <f>$C$11*12*D38</f>
        <v>0</v>
      </c>
      <c r="E11" s="10">
        <f t="shared" ref="E11:O11" si="4">$C$11*12*E38</f>
        <v>0</v>
      </c>
      <c r="F11" s="10">
        <f t="shared" si="4"/>
        <v>0</v>
      </c>
      <c r="G11" s="10">
        <f t="shared" si="4"/>
        <v>0</v>
      </c>
      <c r="H11" s="10">
        <f t="shared" si="4"/>
        <v>0</v>
      </c>
      <c r="I11" s="10">
        <f t="shared" si="4"/>
        <v>0</v>
      </c>
      <c r="J11" s="10">
        <f t="shared" si="4"/>
        <v>0</v>
      </c>
      <c r="K11" s="10">
        <f t="shared" si="4"/>
        <v>0</v>
      </c>
      <c r="L11" s="10">
        <f t="shared" si="4"/>
        <v>0</v>
      </c>
      <c r="M11" s="10">
        <f t="shared" si="4"/>
        <v>0</v>
      </c>
      <c r="N11" s="10">
        <f t="shared" si="4"/>
        <v>0</v>
      </c>
      <c r="O11" s="10">
        <f t="shared" si="4"/>
        <v>0</v>
      </c>
      <c r="P11" s="65" t="s">
        <v>25</v>
      </c>
      <c r="Q11" s="38" t="s">
        <v>52</v>
      </c>
      <c r="R11" s="38">
        <v>0</v>
      </c>
      <c r="S11" s="10">
        <f>$R$11*12*S38</f>
        <v>0</v>
      </c>
      <c r="T11" s="10">
        <f>$R$11*12*T38</f>
        <v>0</v>
      </c>
    </row>
    <row r="12" spans="1:20" s="1" customFormat="1" x14ac:dyDescent="0.2">
      <c r="A12" s="39"/>
      <c r="B12" s="49"/>
      <c r="C12" s="38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64"/>
      <c r="Q12" s="38"/>
      <c r="R12" s="38"/>
      <c r="S12" s="10"/>
      <c r="T12" s="10"/>
    </row>
    <row r="13" spans="1:20" s="1" customFormat="1" x14ac:dyDescent="0.2">
      <c r="A13" s="39"/>
      <c r="B13" s="49"/>
      <c r="C13" s="38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66"/>
      <c r="Q13" s="66"/>
      <c r="R13" s="66"/>
      <c r="S13" s="10"/>
      <c r="T13" s="10"/>
    </row>
    <row r="14" spans="1:20" s="1" customFormat="1" ht="23.85" customHeight="1" x14ac:dyDescent="0.2">
      <c r="A14" s="40" t="s">
        <v>11</v>
      </c>
      <c r="B14" s="49"/>
      <c r="C14" s="41">
        <f>SUM(C15:C21)</f>
        <v>4.4300000000000006</v>
      </c>
      <c r="D14" s="9">
        <f>SUM(D15:D21)</f>
        <v>36754.824000000001</v>
      </c>
      <c r="E14" s="9">
        <f t="shared" ref="E14:O14" si="5">SUM(E15:E21)</f>
        <v>39529.775999999998</v>
      </c>
      <c r="F14" s="9">
        <f t="shared" si="5"/>
        <v>35340.768000000004</v>
      </c>
      <c r="G14" s="9">
        <f t="shared" si="5"/>
        <v>23347.872000000003</v>
      </c>
      <c r="H14" s="9">
        <f t="shared" si="5"/>
        <v>37355.532000000007</v>
      </c>
      <c r="I14" s="9">
        <f t="shared" si="5"/>
        <v>20004.108</v>
      </c>
      <c r="J14" s="9">
        <f t="shared" si="5"/>
        <v>19828.68</v>
      </c>
      <c r="K14" s="9">
        <f t="shared" si="5"/>
        <v>21859.392</v>
      </c>
      <c r="L14" s="9">
        <f t="shared" si="5"/>
        <v>21412.847999999998</v>
      </c>
      <c r="M14" s="9">
        <f t="shared" si="5"/>
        <v>22837.536</v>
      </c>
      <c r="N14" s="9">
        <f t="shared" si="5"/>
        <v>22779.06</v>
      </c>
      <c r="O14" s="9">
        <f t="shared" si="5"/>
        <v>14773.163999999999</v>
      </c>
      <c r="P14" s="67" t="s">
        <v>11</v>
      </c>
      <c r="Q14" s="63"/>
      <c r="R14" s="41">
        <f>SUM(R15:R21)</f>
        <v>4.58</v>
      </c>
      <c r="S14" s="9">
        <f t="shared" ref="S14:T14" si="6">SUM(S15:S21)</f>
        <v>40598.952000000005</v>
      </c>
      <c r="T14" s="9">
        <f t="shared" si="6"/>
        <v>22692.983999999997</v>
      </c>
    </row>
    <row r="15" spans="1:20" s="1" customFormat="1" x14ac:dyDescent="0.2">
      <c r="A15" s="39" t="s">
        <v>26</v>
      </c>
      <c r="B15" s="49" t="s">
        <v>21</v>
      </c>
      <c r="C15" s="38">
        <v>0.41</v>
      </c>
      <c r="D15" s="10">
        <f>$C$15*12*D38</f>
        <v>3401.6879999999996</v>
      </c>
      <c r="E15" s="10">
        <f t="shared" ref="E15:O15" si="7">$C$15*12*E38</f>
        <v>3658.5120000000002</v>
      </c>
      <c r="F15" s="10">
        <f t="shared" si="7"/>
        <v>3270.8159999999998</v>
      </c>
      <c r="G15" s="10">
        <f t="shared" si="7"/>
        <v>2160.864</v>
      </c>
      <c r="H15" s="10">
        <f t="shared" si="7"/>
        <v>3457.2840000000001</v>
      </c>
      <c r="I15" s="10">
        <f t="shared" si="7"/>
        <v>1851.396</v>
      </c>
      <c r="J15" s="10">
        <f t="shared" si="7"/>
        <v>1835.16</v>
      </c>
      <c r="K15" s="10">
        <f t="shared" si="7"/>
        <v>2023.1039999999998</v>
      </c>
      <c r="L15" s="10">
        <f t="shared" si="7"/>
        <v>1981.7760000000001</v>
      </c>
      <c r="M15" s="10">
        <f t="shared" si="7"/>
        <v>2113.6320000000001</v>
      </c>
      <c r="N15" s="10">
        <f t="shared" si="7"/>
        <v>2108.2199999999998</v>
      </c>
      <c r="O15" s="10">
        <f t="shared" si="7"/>
        <v>1367.2679999999998</v>
      </c>
      <c r="P15" s="64" t="s">
        <v>53</v>
      </c>
      <c r="Q15" s="38" t="s">
        <v>21</v>
      </c>
      <c r="R15" s="38">
        <v>0.49</v>
      </c>
      <c r="S15" s="10">
        <f t="shared" ref="S15:T15" si="8">$R$15*12*S38</f>
        <v>4343.5560000000005</v>
      </c>
      <c r="T15" s="10">
        <f t="shared" si="8"/>
        <v>2427.8519999999999</v>
      </c>
    </row>
    <row r="16" spans="1:20" s="1" customFormat="1" x14ac:dyDescent="0.2">
      <c r="A16" s="39" t="s">
        <v>27</v>
      </c>
      <c r="B16" s="49" t="s">
        <v>10</v>
      </c>
      <c r="C16" s="38">
        <v>0.49</v>
      </c>
      <c r="D16" s="10">
        <f>$C$16*12*D38</f>
        <v>4065.4319999999998</v>
      </c>
      <c r="E16" s="10">
        <f t="shared" ref="E16:O16" si="9">$C$16*12*E38</f>
        <v>4372.3680000000004</v>
      </c>
      <c r="F16" s="10">
        <f t="shared" si="9"/>
        <v>3909.0239999999999</v>
      </c>
      <c r="G16" s="10">
        <f t="shared" si="9"/>
        <v>2582.4960000000001</v>
      </c>
      <c r="H16" s="10">
        <f t="shared" si="9"/>
        <v>4131.8760000000002</v>
      </c>
      <c r="I16" s="10">
        <f t="shared" si="9"/>
        <v>2212.6440000000002</v>
      </c>
      <c r="J16" s="10">
        <f t="shared" si="9"/>
        <v>2193.2399999999998</v>
      </c>
      <c r="K16" s="10">
        <f t="shared" si="9"/>
        <v>2417.8559999999998</v>
      </c>
      <c r="L16" s="10">
        <f t="shared" si="9"/>
        <v>2368.4639999999999</v>
      </c>
      <c r="M16" s="10">
        <f t="shared" si="9"/>
        <v>2526.0480000000002</v>
      </c>
      <c r="N16" s="10">
        <f t="shared" si="9"/>
        <v>2519.58</v>
      </c>
      <c r="O16" s="10">
        <f t="shared" si="9"/>
        <v>1634.0519999999999</v>
      </c>
      <c r="P16" s="64" t="s">
        <v>54</v>
      </c>
      <c r="Q16" s="38" t="s">
        <v>10</v>
      </c>
      <c r="R16" s="38">
        <v>0.51</v>
      </c>
      <c r="S16" s="10">
        <f t="shared" ref="S16:T16" si="10">$R$16*12*S38</f>
        <v>4520.8440000000001</v>
      </c>
      <c r="T16" s="10">
        <f t="shared" si="10"/>
        <v>2526.9479999999999</v>
      </c>
    </row>
    <row r="17" spans="1:20" s="1" customFormat="1" x14ac:dyDescent="0.2">
      <c r="A17" s="39" t="s">
        <v>28</v>
      </c>
      <c r="B17" s="49" t="s">
        <v>22</v>
      </c>
      <c r="C17" s="38">
        <v>0.37</v>
      </c>
      <c r="D17" s="10">
        <f>$C$17*12*D38</f>
        <v>3069.8159999999993</v>
      </c>
      <c r="E17" s="10">
        <f t="shared" ref="E17:O17" si="11">$C$17*12*E38</f>
        <v>3301.5839999999998</v>
      </c>
      <c r="F17" s="10">
        <f t="shared" si="11"/>
        <v>2951.7119999999995</v>
      </c>
      <c r="G17" s="10">
        <f t="shared" si="11"/>
        <v>1950.0479999999998</v>
      </c>
      <c r="H17" s="10">
        <f t="shared" si="11"/>
        <v>3119.9879999999998</v>
      </c>
      <c r="I17" s="10">
        <f t="shared" si="11"/>
        <v>1670.7719999999999</v>
      </c>
      <c r="J17" s="10">
        <f t="shared" si="11"/>
        <v>1656.12</v>
      </c>
      <c r="K17" s="10">
        <f t="shared" si="11"/>
        <v>1825.7279999999998</v>
      </c>
      <c r="L17" s="10">
        <f t="shared" si="11"/>
        <v>1788.4319999999998</v>
      </c>
      <c r="M17" s="10">
        <f t="shared" si="11"/>
        <v>1907.424</v>
      </c>
      <c r="N17" s="10">
        <f t="shared" si="11"/>
        <v>1902.5399999999997</v>
      </c>
      <c r="O17" s="10">
        <f t="shared" si="11"/>
        <v>1233.8759999999997</v>
      </c>
      <c r="P17" s="64" t="s">
        <v>28</v>
      </c>
      <c r="Q17" s="38" t="s">
        <v>22</v>
      </c>
      <c r="R17" s="38">
        <v>0.39</v>
      </c>
      <c r="S17" s="10">
        <f t="shared" ref="S17:T17" si="12">$R$17*12*S38</f>
        <v>3457.116</v>
      </c>
      <c r="T17" s="10">
        <f t="shared" si="12"/>
        <v>1932.3719999999998</v>
      </c>
    </row>
    <row r="18" spans="1:20" s="1" customFormat="1" ht="57.75" customHeight="1" x14ac:dyDescent="0.2">
      <c r="A18" s="42" t="s">
        <v>29</v>
      </c>
      <c r="B18" s="49" t="s">
        <v>9</v>
      </c>
      <c r="C18" s="38">
        <v>0.6</v>
      </c>
      <c r="D18" s="10">
        <f>$C$18*12*D38</f>
        <v>4978.079999999999</v>
      </c>
      <c r="E18" s="10">
        <f t="shared" ref="E18:O18" si="13">$C$18*12*E38</f>
        <v>5353.92</v>
      </c>
      <c r="F18" s="10">
        <f t="shared" si="13"/>
        <v>4786.5599999999995</v>
      </c>
      <c r="G18" s="10">
        <f t="shared" si="13"/>
        <v>3162.24</v>
      </c>
      <c r="H18" s="10">
        <f t="shared" si="13"/>
        <v>5059.4399999999996</v>
      </c>
      <c r="I18" s="10">
        <f t="shared" si="13"/>
        <v>2709.3599999999997</v>
      </c>
      <c r="J18" s="10">
        <f t="shared" si="13"/>
        <v>2685.6</v>
      </c>
      <c r="K18" s="10">
        <f t="shared" si="13"/>
        <v>2960.6399999999994</v>
      </c>
      <c r="L18" s="10">
        <f t="shared" si="13"/>
        <v>2900.16</v>
      </c>
      <c r="M18" s="10">
        <f t="shared" si="13"/>
        <v>3093.12</v>
      </c>
      <c r="N18" s="10">
        <f t="shared" si="13"/>
        <v>3085.2</v>
      </c>
      <c r="O18" s="10">
        <f t="shared" si="13"/>
        <v>2000.8799999999997</v>
      </c>
      <c r="P18" s="68" t="s">
        <v>29</v>
      </c>
      <c r="Q18" s="69" t="s">
        <v>9</v>
      </c>
      <c r="R18" s="38">
        <v>0.62</v>
      </c>
      <c r="S18" s="10">
        <f t="shared" ref="S18:T18" si="14">$R$18*12*S38</f>
        <v>5495.9279999999999</v>
      </c>
      <c r="T18" s="10">
        <f t="shared" si="14"/>
        <v>3071.9759999999997</v>
      </c>
    </row>
    <row r="19" spans="1:20" s="1" customFormat="1" ht="38.25" customHeight="1" x14ac:dyDescent="0.2">
      <c r="A19" s="39" t="s">
        <v>30</v>
      </c>
      <c r="B19" s="49" t="s">
        <v>44</v>
      </c>
      <c r="C19" s="38">
        <v>7.0000000000000007E-2</v>
      </c>
      <c r="D19" s="10">
        <f>$C$19*12*D38</f>
        <v>580.77600000000007</v>
      </c>
      <c r="E19" s="10">
        <f t="shared" ref="E19:O19" si="15">$C$19*12*E38</f>
        <v>624.62400000000002</v>
      </c>
      <c r="F19" s="10">
        <f t="shared" si="15"/>
        <v>558.43200000000002</v>
      </c>
      <c r="G19" s="10">
        <f t="shared" si="15"/>
        <v>368.928</v>
      </c>
      <c r="H19" s="10">
        <f t="shared" si="15"/>
        <v>590.26800000000014</v>
      </c>
      <c r="I19" s="10">
        <f t="shared" si="15"/>
        <v>316.09200000000004</v>
      </c>
      <c r="J19" s="10">
        <f t="shared" si="15"/>
        <v>313.32000000000005</v>
      </c>
      <c r="K19" s="10">
        <f t="shared" si="15"/>
        <v>345.40800000000002</v>
      </c>
      <c r="L19" s="10">
        <f t="shared" si="15"/>
        <v>338.35200000000003</v>
      </c>
      <c r="M19" s="10">
        <f t="shared" si="15"/>
        <v>360.86400000000003</v>
      </c>
      <c r="N19" s="10">
        <f t="shared" si="15"/>
        <v>359.94000000000005</v>
      </c>
      <c r="O19" s="10">
        <f t="shared" si="15"/>
        <v>233.43600000000001</v>
      </c>
      <c r="P19" s="65" t="s">
        <v>30</v>
      </c>
      <c r="Q19" s="38" t="s">
        <v>55</v>
      </c>
      <c r="R19" s="38">
        <v>0.08</v>
      </c>
      <c r="S19" s="10">
        <f t="shared" ref="S19:T19" si="16">$R$19*12*S38</f>
        <v>709.15200000000004</v>
      </c>
      <c r="T19" s="10">
        <f t="shared" si="16"/>
        <v>396.38399999999996</v>
      </c>
    </row>
    <row r="20" spans="1:20" s="1" customFormat="1" x14ac:dyDescent="0.2">
      <c r="A20" s="39" t="s">
        <v>31</v>
      </c>
      <c r="B20" s="49" t="s">
        <v>45</v>
      </c>
      <c r="C20" s="38">
        <v>2.4900000000000002</v>
      </c>
      <c r="D20" s="10">
        <f>$C$20*12*D38</f>
        <v>20659.032000000003</v>
      </c>
      <c r="E20" s="10">
        <f t="shared" ref="E20:O20" si="17">$C$20*12*E38</f>
        <v>22218.768000000004</v>
      </c>
      <c r="F20" s="10">
        <f t="shared" si="17"/>
        <v>19864.224000000002</v>
      </c>
      <c r="G20" s="10">
        <f t="shared" si="17"/>
        <v>13123.296</v>
      </c>
      <c r="H20" s="10">
        <f t="shared" si="17"/>
        <v>20996.676000000003</v>
      </c>
      <c r="I20" s="10">
        <f t="shared" si="17"/>
        <v>11243.844000000001</v>
      </c>
      <c r="J20" s="10">
        <f t="shared" si="17"/>
        <v>11145.240000000002</v>
      </c>
      <c r="K20" s="10">
        <f t="shared" si="17"/>
        <v>12286.656000000001</v>
      </c>
      <c r="L20" s="10">
        <f t="shared" si="17"/>
        <v>12035.664000000001</v>
      </c>
      <c r="M20" s="10">
        <f t="shared" si="17"/>
        <v>12836.448000000002</v>
      </c>
      <c r="N20" s="10">
        <f t="shared" si="17"/>
        <v>12803.580000000002</v>
      </c>
      <c r="O20" s="10">
        <f t="shared" si="17"/>
        <v>8303.652</v>
      </c>
      <c r="P20" s="64" t="s">
        <v>31</v>
      </c>
      <c r="Q20" s="70" t="s">
        <v>56</v>
      </c>
      <c r="R20" s="38">
        <v>2.4900000000000002</v>
      </c>
      <c r="S20" s="10">
        <f t="shared" ref="S20:T20" si="18">$R$20*12*S38</f>
        <v>22072.356000000003</v>
      </c>
      <c r="T20" s="10">
        <f t="shared" si="18"/>
        <v>12337.452000000001</v>
      </c>
    </row>
    <row r="21" spans="1:20" s="32" customFormat="1" ht="12.75" customHeight="1" x14ac:dyDescent="0.2">
      <c r="A21" s="50"/>
      <c r="B21" s="51"/>
      <c r="C21" s="52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64"/>
      <c r="Q21" s="38"/>
      <c r="R21" s="38"/>
      <c r="S21" s="31"/>
      <c r="T21" s="31"/>
    </row>
    <row r="22" spans="1:20" s="32" customFormat="1" ht="12.75" customHeight="1" x14ac:dyDescent="0.2">
      <c r="A22" s="74"/>
      <c r="B22" s="51"/>
      <c r="C22" s="52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75"/>
      <c r="Q22" s="38"/>
      <c r="R22" s="38"/>
      <c r="S22" s="31"/>
      <c r="T22" s="31"/>
    </row>
    <row r="23" spans="1:20" s="32" customFormat="1" ht="12.75" customHeight="1" x14ac:dyDescent="0.2">
      <c r="A23" s="74"/>
      <c r="B23" s="51"/>
      <c r="C23" s="52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75"/>
      <c r="Q23" s="38"/>
      <c r="R23" s="38"/>
      <c r="S23" s="31"/>
      <c r="T23" s="31"/>
    </row>
    <row r="24" spans="1:20" s="1" customFormat="1" ht="27" customHeight="1" x14ac:dyDescent="0.2">
      <c r="A24" s="40" t="s">
        <v>8</v>
      </c>
      <c r="B24" s="49"/>
      <c r="C24" s="43">
        <f>SUM(C25:C27)</f>
        <v>2.1399999999999997</v>
      </c>
      <c r="D24" s="11">
        <f>SUM(D25:D27)</f>
        <v>17755.151999999995</v>
      </c>
      <c r="E24" s="11">
        <f t="shared" ref="E24:O24" si="19">SUM(E25:E27)</f>
        <v>19095.647999999997</v>
      </c>
      <c r="F24" s="11">
        <f t="shared" si="19"/>
        <v>17072.063999999998</v>
      </c>
      <c r="G24" s="11">
        <f t="shared" si="19"/>
        <v>11278.655999999999</v>
      </c>
      <c r="H24" s="11">
        <f t="shared" si="19"/>
        <v>18045.335999999999</v>
      </c>
      <c r="I24" s="11">
        <f t="shared" si="19"/>
        <v>9663.384</v>
      </c>
      <c r="J24" s="11">
        <f t="shared" si="19"/>
        <v>9578.64</v>
      </c>
      <c r="K24" s="11">
        <f t="shared" si="19"/>
        <v>10559.615999999998</v>
      </c>
      <c r="L24" s="11">
        <f t="shared" si="19"/>
        <v>10343.903999999999</v>
      </c>
      <c r="M24" s="11">
        <f t="shared" si="19"/>
        <v>11032.128000000001</v>
      </c>
      <c r="N24" s="11">
        <f t="shared" si="19"/>
        <v>11003.88</v>
      </c>
      <c r="O24" s="11">
        <f t="shared" si="19"/>
        <v>7136.4719999999979</v>
      </c>
      <c r="P24" s="67" t="s">
        <v>8</v>
      </c>
      <c r="Q24" s="63"/>
      <c r="R24" s="43">
        <f>SUM(R25:R27)</f>
        <v>4.93</v>
      </c>
      <c r="S24" s="11">
        <f t="shared" ref="S24:T24" si="20">SUM(S25:S27)</f>
        <v>43701.491999999998</v>
      </c>
      <c r="T24" s="11">
        <f t="shared" si="20"/>
        <v>24427.163999999997</v>
      </c>
    </row>
    <row r="25" spans="1:20" s="1" customFormat="1" ht="36" customHeight="1" x14ac:dyDescent="0.2">
      <c r="A25" s="39" t="s">
        <v>32</v>
      </c>
      <c r="B25" s="49" t="s">
        <v>3</v>
      </c>
      <c r="C25" s="38">
        <v>1.1299999999999999</v>
      </c>
      <c r="D25" s="10">
        <f>$C$25*12*D38</f>
        <v>9375.3839999999982</v>
      </c>
      <c r="E25" s="10">
        <f t="shared" ref="E25:O25" si="21">$C$25*12*E38</f>
        <v>10083.215999999999</v>
      </c>
      <c r="F25" s="10">
        <f t="shared" si="21"/>
        <v>9014.6879999999983</v>
      </c>
      <c r="G25" s="10">
        <f t="shared" si="21"/>
        <v>5955.5519999999997</v>
      </c>
      <c r="H25" s="10">
        <f t="shared" si="21"/>
        <v>9528.6119999999992</v>
      </c>
      <c r="I25" s="10">
        <f t="shared" si="21"/>
        <v>5102.6279999999997</v>
      </c>
      <c r="J25" s="10">
        <f t="shared" si="21"/>
        <v>5057.8799999999992</v>
      </c>
      <c r="K25" s="10">
        <f t="shared" si="21"/>
        <v>5575.8719999999994</v>
      </c>
      <c r="L25" s="10">
        <f t="shared" si="21"/>
        <v>5461.9679999999998</v>
      </c>
      <c r="M25" s="10">
        <f t="shared" si="21"/>
        <v>5825.3760000000002</v>
      </c>
      <c r="N25" s="10">
        <f t="shared" si="21"/>
        <v>5810.4599999999991</v>
      </c>
      <c r="O25" s="10">
        <f t="shared" si="21"/>
        <v>3768.3239999999992</v>
      </c>
      <c r="P25" s="65" t="s">
        <v>32</v>
      </c>
      <c r="Q25" s="38" t="s">
        <v>3</v>
      </c>
      <c r="R25" s="38">
        <v>1.1100000000000001</v>
      </c>
      <c r="S25" s="10">
        <f t="shared" ref="S25:T25" si="22">$R$25*12*S38</f>
        <v>9839.4840000000004</v>
      </c>
      <c r="T25" s="10">
        <f t="shared" si="22"/>
        <v>5499.8279999999995</v>
      </c>
    </row>
    <row r="26" spans="1:20" s="1" customFormat="1" ht="71.25" customHeight="1" x14ac:dyDescent="0.2">
      <c r="A26" s="39" t="s">
        <v>33</v>
      </c>
      <c r="B26" s="49" t="s">
        <v>7</v>
      </c>
      <c r="C26" s="38">
        <v>0.16</v>
      </c>
      <c r="D26" s="10">
        <f>$C$26*12*D38</f>
        <v>1327.4879999999998</v>
      </c>
      <c r="E26" s="10">
        <f t="shared" ref="E26:O26" si="23">$C$26*12*E38</f>
        <v>1427.712</v>
      </c>
      <c r="F26" s="10">
        <f t="shared" si="23"/>
        <v>1276.4159999999999</v>
      </c>
      <c r="G26" s="10">
        <f t="shared" si="23"/>
        <v>843.2639999999999</v>
      </c>
      <c r="H26" s="10">
        <f t="shared" si="23"/>
        <v>1349.184</v>
      </c>
      <c r="I26" s="10">
        <f t="shared" si="23"/>
        <v>722.49599999999998</v>
      </c>
      <c r="J26" s="10">
        <f t="shared" si="23"/>
        <v>716.16</v>
      </c>
      <c r="K26" s="10">
        <f t="shared" si="23"/>
        <v>789.50399999999991</v>
      </c>
      <c r="L26" s="10">
        <f t="shared" si="23"/>
        <v>773.37599999999998</v>
      </c>
      <c r="M26" s="10">
        <f t="shared" si="23"/>
        <v>824.83199999999999</v>
      </c>
      <c r="N26" s="10">
        <f t="shared" si="23"/>
        <v>822.71999999999991</v>
      </c>
      <c r="O26" s="10">
        <f t="shared" si="23"/>
        <v>533.56799999999998</v>
      </c>
      <c r="P26" s="65" t="s">
        <v>33</v>
      </c>
      <c r="Q26" s="69" t="s">
        <v>7</v>
      </c>
      <c r="R26" s="38">
        <v>0.13</v>
      </c>
      <c r="S26" s="10">
        <f t="shared" ref="S26:T26" si="24">$R$26*12*S38</f>
        <v>1152.3720000000001</v>
      </c>
      <c r="T26" s="10">
        <f t="shared" si="24"/>
        <v>644.12400000000002</v>
      </c>
    </row>
    <row r="27" spans="1:20" s="1" customFormat="1" ht="112.5" customHeight="1" x14ac:dyDescent="0.2">
      <c r="A27" s="39" t="s">
        <v>34</v>
      </c>
      <c r="B27" s="49" t="s">
        <v>6</v>
      </c>
      <c r="C27" s="38">
        <v>0.85</v>
      </c>
      <c r="D27" s="10">
        <f>$C$27*12*D38</f>
        <v>7052.2799999999988</v>
      </c>
      <c r="E27" s="10">
        <f t="shared" ref="E27:O27" si="25">$C$27*12*E38</f>
        <v>7584.7199999999993</v>
      </c>
      <c r="F27" s="10">
        <f t="shared" si="25"/>
        <v>6780.9599999999991</v>
      </c>
      <c r="G27" s="10">
        <f t="shared" si="25"/>
        <v>4479.8399999999992</v>
      </c>
      <c r="H27" s="10">
        <f t="shared" si="25"/>
        <v>7167.54</v>
      </c>
      <c r="I27" s="10">
        <f t="shared" si="25"/>
        <v>3838.2599999999998</v>
      </c>
      <c r="J27" s="10">
        <f t="shared" si="25"/>
        <v>3804.6</v>
      </c>
      <c r="K27" s="10">
        <f t="shared" si="25"/>
        <v>4194.24</v>
      </c>
      <c r="L27" s="10">
        <f t="shared" si="25"/>
        <v>4108.5599999999995</v>
      </c>
      <c r="M27" s="10">
        <f t="shared" si="25"/>
        <v>4381.92</v>
      </c>
      <c r="N27" s="10">
        <f t="shared" si="25"/>
        <v>4370.7</v>
      </c>
      <c r="O27" s="10">
        <f t="shared" si="25"/>
        <v>2834.5799999999995</v>
      </c>
      <c r="P27" s="65" t="s">
        <v>57</v>
      </c>
      <c r="Q27" s="38" t="s">
        <v>6</v>
      </c>
      <c r="R27" s="38">
        <v>3.69</v>
      </c>
      <c r="S27" s="10">
        <f t="shared" ref="S27:T27" si="26">$R$27*12*S38</f>
        <v>32709.636000000002</v>
      </c>
      <c r="T27" s="10">
        <f t="shared" si="26"/>
        <v>18283.212</v>
      </c>
    </row>
    <row r="28" spans="1:20" s="1" customFormat="1" ht="24.75" customHeight="1" x14ac:dyDescent="0.2">
      <c r="A28" s="40" t="s">
        <v>5</v>
      </c>
      <c r="B28" s="49"/>
      <c r="C28" s="43">
        <f>SUM(C29:C33)</f>
        <v>10.93</v>
      </c>
      <c r="D28" s="27">
        <f>SUM(D29:D33)</f>
        <v>90684.02399999999</v>
      </c>
      <c r="E28" s="27">
        <f t="shared" ref="E28:O28" si="27">SUM(E29:E33)</f>
        <v>97530.576000000001</v>
      </c>
      <c r="F28" s="27">
        <f t="shared" si="27"/>
        <v>87195.167999999976</v>
      </c>
      <c r="G28" s="27">
        <f t="shared" si="27"/>
        <v>57605.471999999994</v>
      </c>
      <c r="H28" s="27">
        <f t="shared" si="27"/>
        <v>92166.131999999998</v>
      </c>
      <c r="I28" s="27">
        <f t="shared" si="27"/>
        <v>49355.507999999994</v>
      </c>
      <c r="J28" s="27">
        <f t="shared" si="27"/>
        <v>48922.68</v>
      </c>
      <c r="K28" s="27">
        <f t="shared" si="27"/>
        <v>53932.991999999984</v>
      </c>
      <c r="L28" s="27">
        <f t="shared" si="27"/>
        <v>52831.248</v>
      </c>
      <c r="M28" s="27">
        <f t="shared" si="27"/>
        <v>56346.336000000003</v>
      </c>
      <c r="N28" s="27">
        <f t="shared" si="27"/>
        <v>56202.06</v>
      </c>
      <c r="O28" s="27">
        <f t="shared" si="27"/>
        <v>36449.363999999994</v>
      </c>
      <c r="P28" s="62" t="s">
        <v>5</v>
      </c>
      <c r="Q28" s="63"/>
      <c r="R28" s="43">
        <f>SUM(R29:R33)</f>
        <v>6.4999999999999991</v>
      </c>
      <c r="S28" s="27">
        <f t="shared" ref="S28:T28" si="28">SUM(S29:S33)</f>
        <v>57618.600000000006</v>
      </c>
      <c r="T28" s="27">
        <f t="shared" si="28"/>
        <v>32206.199999999997</v>
      </c>
    </row>
    <row r="29" spans="1:20" s="34" customFormat="1" ht="105" customHeight="1" x14ac:dyDescent="0.2">
      <c r="A29" s="39" t="s">
        <v>35</v>
      </c>
      <c r="B29" s="49" t="s">
        <v>23</v>
      </c>
      <c r="C29" s="53">
        <v>6.6</v>
      </c>
      <c r="D29" s="33">
        <f>$C$29*12*D38</f>
        <v>54758.87999999999</v>
      </c>
      <c r="E29" s="33">
        <f t="shared" ref="E29:O29" si="29">$C$29*12*E38</f>
        <v>58893.119999999995</v>
      </c>
      <c r="F29" s="33">
        <f t="shared" si="29"/>
        <v>52652.159999999989</v>
      </c>
      <c r="G29" s="33">
        <f t="shared" si="29"/>
        <v>34784.639999999992</v>
      </c>
      <c r="H29" s="33">
        <f t="shared" si="29"/>
        <v>55653.84</v>
      </c>
      <c r="I29" s="33">
        <f t="shared" si="29"/>
        <v>29802.959999999995</v>
      </c>
      <c r="J29" s="33">
        <f t="shared" si="29"/>
        <v>29541.599999999995</v>
      </c>
      <c r="K29" s="33">
        <f t="shared" si="29"/>
        <v>32567.039999999994</v>
      </c>
      <c r="L29" s="33">
        <f t="shared" si="29"/>
        <v>31901.759999999995</v>
      </c>
      <c r="M29" s="33">
        <f t="shared" si="29"/>
        <v>34024.32</v>
      </c>
      <c r="N29" s="33">
        <f t="shared" si="29"/>
        <v>33937.199999999997</v>
      </c>
      <c r="O29" s="33">
        <f t="shared" si="29"/>
        <v>22009.679999999997</v>
      </c>
      <c r="P29" s="65" t="s">
        <v>64</v>
      </c>
      <c r="Q29" s="69" t="s">
        <v>58</v>
      </c>
      <c r="R29" s="38">
        <f>2.52</f>
        <v>2.52</v>
      </c>
      <c r="S29" s="33">
        <f t="shared" ref="S29:T29" si="30">$R$29*12*S38</f>
        <v>22338.288000000004</v>
      </c>
      <c r="T29" s="33">
        <f t="shared" si="30"/>
        <v>12486.096</v>
      </c>
    </row>
    <row r="30" spans="1:20" s="1" customFormat="1" ht="63.75" customHeight="1" x14ac:dyDescent="0.2">
      <c r="A30" s="39" t="s">
        <v>36</v>
      </c>
      <c r="B30" s="49" t="s">
        <v>4</v>
      </c>
      <c r="C30" s="38">
        <v>1.37</v>
      </c>
      <c r="D30" s="33">
        <f>$C$30*12*D38</f>
        <v>11366.616</v>
      </c>
      <c r="E30" s="33">
        <f t="shared" ref="E30:O30" si="31">$C$30*12*E38</f>
        <v>12224.784000000001</v>
      </c>
      <c r="F30" s="33">
        <f t="shared" si="31"/>
        <v>10929.312</v>
      </c>
      <c r="G30" s="33">
        <f t="shared" si="31"/>
        <v>7220.4480000000003</v>
      </c>
      <c r="H30" s="33">
        <f t="shared" si="31"/>
        <v>11552.388000000001</v>
      </c>
      <c r="I30" s="33">
        <f t="shared" si="31"/>
        <v>6186.3720000000003</v>
      </c>
      <c r="J30" s="33">
        <f t="shared" si="31"/>
        <v>6132.1200000000008</v>
      </c>
      <c r="K30" s="33">
        <f t="shared" si="31"/>
        <v>6760.1280000000006</v>
      </c>
      <c r="L30" s="33">
        <f t="shared" si="31"/>
        <v>6622.0320000000011</v>
      </c>
      <c r="M30" s="33">
        <f t="shared" si="31"/>
        <v>7062.6240000000007</v>
      </c>
      <c r="N30" s="33">
        <f t="shared" si="31"/>
        <v>7044.5400000000009</v>
      </c>
      <c r="O30" s="33">
        <f t="shared" si="31"/>
        <v>4568.6760000000004</v>
      </c>
      <c r="P30" s="64" t="s">
        <v>36</v>
      </c>
      <c r="Q30" s="69" t="s">
        <v>59</v>
      </c>
      <c r="R30" s="38">
        <v>1.34</v>
      </c>
      <c r="S30" s="33">
        <f t="shared" ref="S30:T30" si="32">$R$30*12*S38</f>
        <v>11878.296000000002</v>
      </c>
      <c r="T30" s="33">
        <f t="shared" si="32"/>
        <v>6639.4320000000007</v>
      </c>
    </row>
    <row r="31" spans="1:20" s="1" customFormat="1" ht="78.75" customHeight="1" x14ac:dyDescent="0.2">
      <c r="A31" s="39" t="s">
        <v>37</v>
      </c>
      <c r="B31" s="49" t="s">
        <v>24</v>
      </c>
      <c r="C31" s="38">
        <v>1.69</v>
      </c>
      <c r="D31" s="33">
        <f>$C$31*12*D38</f>
        <v>14021.592000000001</v>
      </c>
      <c r="E31" s="33">
        <f t="shared" ref="E31:O31" si="33">$C$31*12*E38</f>
        <v>15080.208000000001</v>
      </c>
      <c r="F31" s="33">
        <f t="shared" si="33"/>
        <v>13482.144</v>
      </c>
      <c r="G31" s="33">
        <f t="shared" si="33"/>
        <v>8906.9760000000006</v>
      </c>
      <c r="H31" s="33">
        <f t="shared" si="33"/>
        <v>14250.756000000001</v>
      </c>
      <c r="I31" s="33">
        <f t="shared" si="33"/>
        <v>7631.3640000000005</v>
      </c>
      <c r="J31" s="33">
        <f t="shared" si="33"/>
        <v>7564.4400000000005</v>
      </c>
      <c r="K31" s="33">
        <f t="shared" si="33"/>
        <v>8339.1360000000004</v>
      </c>
      <c r="L31" s="33">
        <f t="shared" si="33"/>
        <v>8168.7840000000006</v>
      </c>
      <c r="M31" s="33">
        <f t="shared" si="33"/>
        <v>8712.2880000000005</v>
      </c>
      <c r="N31" s="33">
        <f t="shared" si="33"/>
        <v>8689.9800000000014</v>
      </c>
      <c r="O31" s="33">
        <f t="shared" si="33"/>
        <v>5635.8119999999999</v>
      </c>
      <c r="P31" s="64" t="s">
        <v>37</v>
      </c>
      <c r="Q31" s="70" t="s">
        <v>24</v>
      </c>
      <c r="R31" s="38">
        <v>1.23</v>
      </c>
      <c r="S31" s="33">
        <f t="shared" ref="S31:T31" si="34">$R$31*12*S38</f>
        <v>10903.212000000001</v>
      </c>
      <c r="T31" s="33">
        <f t="shared" si="34"/>
        <v>6094.4039999999995</v>
      </c>
    </row>
    <row r="32" spans="1:20" s="1" customFormat="1" ht="33" customHeight="1" x14ac:dyDescent="0.2">
      <c r="A32" s="39" t="s">
        <v>38</v>
      </c>
      <c r="B32" s="49" t="s">
        <v>3</v>
      </c>
      <c r="C32" s="38">
        <v>0.94</v>
      </c>
      <c r="D32" s="33">
        <f>$C$32*12*D38</f>
        <v>7798.9919999999993</v>
      </c>
      <c r="E32" s="33">
        <f t="shared" ref="E32:O32" si="35">$C$32*12*E38</f>
        <v>8387.8079999999991</v>
      </c>
      <c r="F32" s="33">
        <f t="shared" si="35"/>
        <v>7498.9439999999995</v>
      </c>
      <c r="G32" s="33">
        <f t="shared" si="35"/>
        <v>4954.1759999999995</v>
      </c>
      <c r="H32" s="33">
        <f t="shared" si="35"/>
        <v>7926.4560000000001</v>
      </c>
      <c r="I32" s="33">
        <f t="shared" si="35"/>
        <v>4244.6639999999998</v>
      </c>
      <c r="J32" s="33">
        <f t="shared" si="35"/>
        <v>4207.4399999999996</v>
      </c>
      <c r="K32" s="33">
        <f t="shared" si="35"/>
        <v>4638.3359999999993</v>
      </c>
      <c r="L32" s="33">
        <f t="shared" si="35"/>
        <v>4543.5839999999998</v>
      </c>
      <c r="M32" s="33">
        <f t="shared" si="35"/>
        <v>4845.8879999999999</v>
      </c>
      <c r="N32" s="33">
        <f t="shared" si="35"/>
        <v>4833.4799999999996</v>
      </c>
      <c r="O32" s="33">
        <f t="shared" si="35"/>
        <v>3134.7119999999995</v>
      </c>
      <c r="P32" s="64" t="s">
        <v>38</v>
      </c>
      <c r="Q32" s="38" t="s">
        <v>3</v>
      </c>
      <c r="R32" s="38">
        <v>1.02</v>
      </c>
      <c r="S32" s="33">
        <f t="shared" ref="S32:T32" si="36">$R$32*12*S38</f>
        <v>9041.6880000000001</v>
      </c>
      <c r="T32" s="33">
        <f t="shared" si="36"/>
        <v>5053.8959999999997</v>
      </c>
    </row>
    <row r="33" spans="1:23" s="1" customFormat="1" x14ac:dyDescent="0.2">
      <c r="A33" s="39" t="s">
        <v>39</v>
      </c>
      <c r="B33" s="49" t="s">
        <v>6</v>
      </c>
      <c r="C33" s="38">
        <v>0.33</v>
      </c>
      <c r="D33" s="33">
        <f>$C$33*12*D38</f>
        <v>2737.944</v>
      </c>
      <c r="E33" s="33">
        <f t="shared" ref="E33:O33" si="37">$C$33*12*E38</f>
        <v>2944.6559999999999</v>
      </c>
      <c r="F33" s="33">
        <f t="shared" si="37"/>
        <v>2632.6079999999997</v>
      </c>
      <c r="G33" s="33">
        <f t="shared" si="37"/>
        <v>1739.232</v>
      </c>
      <c r="H33" s="33">
        <f t="shared" si="37"/>
        <v>2782.692</v>
      </c>
      <c r="I33" s="33">
        <f t="shared" si="37"/>
        <v>1490.1480000000001</v>
      </c>
      <c r="J33" s="33">
        <f t="shared" si="37"/>
        <v>1477.08</v>
      </c>
      <c r="K33" s="33">
        <f t="shared" si="37"/>
        <v>1628.3519999999999</v>
      </c>
      <c r="L33" s="33">
        <f t="shared" si="37"/>
        <v>1595.088</v>
      </c>
      <c r="M33" s="33">
        <f t="shared" si="37"/>
        <v>1701.2160000000001</v>
      </c>
      <c r="N33" s="33">
        <f t="shared" si="37"/>
        <v>1696.86</v>
      </c>
      <c r="O33" s="33">
        <f t="shared" si="37"/>
        <v>1100.4839999999999</v>
      </c>
      <c r="P33" s="64" t="s">
        <v>39</v>
      </c>
      <c r="Q33" s="38" t="s">
        <v>6</v>
      </c>
      <c r="R33" s="38">
        <v>0.39</v>
      </c>
      <c r="S33" s="33">
        <f t="shared" ref="S33:T33" si="38">$R$33*12*S38</f>
        <v>3457.116</v>
      </c>
      <c r="T33" s="33">
        <f t="shared" si="38"/>
        <v>1932.3719999999998</v>
      </c>
    </row>
    <row r="34" spans="1:23" s="34" customFormat="1" ht="94.5" customHeight="1" x14ac:dyDescent="0.2">
      <c r="A34" s="54" t="s">
        <v>40</v>
      </c>
      <c r="B34" s="49" t="s">
        <v>46</v>
      </c>
      <c r="C34" s="57" t="s">
        <v>63</v>
      </c>
      <c r="D34" s="35">
        <v>7500</v>
      </c>
      <c r="E34" s="35">
        <v>7500</v>
      </c>
      <c r="F34" s="35">
        <v>7500</v>
      </c>
      <c r="G34" s="35">
        <v>7500</v>
      </c>
      <c r="H34" s="35">
        <v>7500</v>
      </c>
      <c r="I34" s="35">
        <v>7500</v>
      </c>
      <c r="J34" s="35">
        <v>7500</v>
      </c>
      <c r="K34" s="35">
        <v>7500</v>
      </c>
      <c r="L34" s="35">
        <v>7500</v>
      </c>
      <c r="M34" s="35">
        <v>7500</v>
      </c>
      <c r="N34" s="35">
        <v>7500</v>
      </c>
      <c r="O34" s="35">
        <v>7500</v>
      </c>
      <c r="P34" s="71" t="s">
        <v>40</v>
      </c>
      <c r="Q34" s="38" t="s">
        <v>46</v>
      </c>
      <c r="R34" s="57" t="s">
        <v>63</v>
      </c>
      <c r="S34" s="35">
        <v>7500</v>
      </c>
      <c r="T34" s="35">
        <v>7500</v>
      </c>
    </row>
    <row r="35" spans="1:23" s="1" customFormat="1" x14ac:dyDescent="0.2">
      <c r="A35" s="54" t="s">
        <v>41</v>
      </c>
      <c r="B35" s="49" t="s">
        <v>47</v>
      </c>
      <c r="C35" s="43">
        <v>2.78</v>
      </c>
      <c r="D35" s="21">
        <f>$C$35*12*D38</f>
        <v>23065.103999999999</v>
      </c>
      <c r="E35" s="21">
        <f t="shared" ref="E35:O35" si="39">$C$35*12*E38</f>
        <v>24806.495999999999</v>
      </c>
      <c r="F35" s="21">
        <f t="shared" si="39"/>
        <v>22177.727999999999</v>
      </c>
      <c r="G35" s="21">
        <f t="shared" si="39"/>
        <v>14651.712</v>
      </c>
      <c r="H35" s="21">
        <f t="shared" si="39"/>
        <v>23442.072</v>
      </c>
      <c r="I35" s="21">
        <f t="shared" si="39"/>
        <v>12553.368</v>
      </c>
      <c r="J35" s="21">
        <f t="shared" si="39"/>
        <v>12443.28</v>
      </c>
      <c r="K35" s="21">
        <f t="shared" si="39"/>
        <v>13717.632</v>
      </c>
      <c r="L35" s="21">
        <f t="shared" si="39"/>
        <v>13437.407999999999</v>
      </c>
      <c r="M35" s="21">
        <f t="shared" si="39"/>
        <v>14331.456</v>
      </c>
      <c r="N35" s="21">
        <f t="shared" si="39"/>
        <v>14294.76</v>
      </c>
      <c r="O35" s="21">
        <f t="shared" si="39"/>
        <v>9270.7439999999988</v>
      </c>
      <c r="P35" s="71" t="s">
        <v>41</v>
      </c>
      <c r="Q35" s="38" t="s">
        <v>47</v>
      </c>
      <c r="R35" s="43">
        <v>2.52</v>
      </c>
      <c r="S35" s="21">
        <f t="shared" ref="S35:T35" si="40">$R$35*12*S38</f>
        <v>22338.288000000004</v>
      </c>
      <c r="T35" s="21">
        <f t="shared" si="40"/>
        <v>12486.096</v>
      </c>
    </row>
    <row r="36" spans="1:23" s="1" customFormat="1" x14ac:dyDescent="0.2">
      <c r="A36" s="54" t="s">
        <v>42</v>
      </c>
      <c r="B36" s="49" t="s">
        <v>47</v>
      </c>
      <c r="C36" s="43">
        <v>0.65</v>
      </c>
      <c r="D36" s="21">
        <f>$C$36*12*D38</f>
        <v>5392.92</v>
      </c>
      <c r="E36" s="21">
        <f t="shared" ref="E36:O36" si="41">$C$36*12*E38</f>
        <v>5800.0800000000008</v>
      </c>
      <c r="F36" s="21">
        <f t="shared" si="41"/>
        <v>5185.4400000000005</v>
      </c>
      <c r="G36" s="21">
        <f t="shared" si="41"/>
        <v>3425.76</v>
      </c>
      <c r="H36" s="21">
        <f t="shared" si="41"/>
        <v>5481.06</v>
      </c>
      <c r="I36" s="21">
        <f t="shared" si="41"/>
        <v>2935.1400000000003</v>
      </c>
      <c r="J36" s="21">
        <f t="shared" si="41"/>
        <v>2909.4</v>
      </c>
      <c r="K36" s="21">
        <f t="shared" si="41"/>
        <v>3207.36</v>
      </c>
      <c r="L36" s="21">
        <f t="shared" si="41"/>
        <v>3141.8400000000006</v>
      </c>
      <c r="M36" s="21">
        <f t="shared" si="41"/>
        <v>3350.8800000000006</v>
      </c>
      <c r="N36" s="21">
        <f t="shared" si="41"/>
        <v>3342.3</v>
      </c>
      <c r="O36" s="21">
        <f t="shared" si="41"/>
        <v>2167.62</v>
      </c>
      <c r="P36" s="71" t="s">
        <v>60</v>
      </c>
      <c r="Q36" s="38" t="s">
        <v>47</v>
      </c>
      <c r="R36" s="43">
        <v>0.65</v>
      </c>
      <c r="S36" s="59">
        <f>$R$36*12*S38</f>
        <v>5761.8600000000006</v>
      </c>
      <c r="T36" s="59">
        <f t="shared" ref="T36" si="42">$R$36*12*T38</f>
        <v>3220.62</v>
      </c>
    </row>
    <row r="37" spans="1:23" s="15" customFormat="1" x14ac:dyDescent="0.2">
      <c r="A37" s="46" t="s">
        <v>2</v>
      </c>
      <c r="B37" s="55"/>
      <c r="C37" s="44"/>
      <c r="D37" s="13">
        <f>D35+D34+D28+D24+D14+D9+D36</f>
        <v>181152.024</v>
      </c>
      <c r="E37" s="13">
        <f t="shared" ref="E37:O37" si="43">E35+E34+E28+E24+E14+E9+E36</f>
        <v>194262.57599999997</v>
      </c>
      <c r="F37" s="13">
        <f t="shared" si="43"/>
        <v>174471.16799999998</v>
      </c>
      <c r="G37" s="13">
        <f t="shared" si="43"/>
        <v>117809.47199999999</v>
      </c>
      <c r="H37" s="13">
        <f t="shared" si="43"/>
        <v>183990.13200000001</v>
      </c>
      <c r="I37" s="13">
        <f t="shared" si="43"/>
        <v>102011.50799999999</v>
      </c>
      <c r="J37" s="13">
        <f t="shared" si="43"/>
        <v>101182.68</v>
      </c>
      <c r="K37" s="13">
        <f t="shared" si="43"/>
        <v>110776.99199999998</v>
      </c>
      <c r="L37" s="13">
        <f t="shared" si="43"/>
        <v>108667.24799999999</v>
      </c>
      <c r="M37" s="13">
        <f t="shared" si="43"/>
        <v>115398.33600000001</v>
      </c>
      <c r="N37" s="13">
        <f t="shared" si="43"/>
        <v>115122.06000000001</v>
      </c>
      <c r="O37" s="13">
        <f t="shared" si="43"/>
        <v>77297.363999999987</v>
      </c>
      <c r="P37" s="72" t="s">
        <v>2</v>
      </c>
      <c r="Q37" s="44"/>
      <c r="R37" s="44"/>
      <c r="S37" s="13">
        <f t="shared" ref="S37:T37" si="44">S35+S34+S28+S24+S14+S10+S36</f>
        <v>177519.19199999998</v>
      </c>
      <c r="T37" s="13">
        <f t="shared" si="44"/>
        <v>102533.06399999998</v>
      </c>
      <c r="U37" s="80">
        <f>D37+E37+F37+G37+H37+I37+J37+K37+L37+M37+N37+O37+S37+T37</f>
        <v>1862193.8160000001</v>
      </c>
      <c r="V37" s="80">
        <f>U37/12</f>
        <v>155182.818</v>
      </c>
      <c r="W37" s="80">
        <f>V37*5/100</f>
        <v>7759.1408999999994</v>
      </c>
    </row>
    <row r="38" spans="1:23" s="2" customFormat="1" ht="25.5" customHeight="1" x14ac:dyDescent="0.2">
      <c r="A38" s="46" t="s">
        <v>1</v>
      </c>
      <c r="B38" s="55"/>
      <c r="C38" s="45"/>
      <c r="D38" s="76">
        <v>691.4</v>
      </c>
      <c r="E38" s="76">
        <v>743.6</v>
      </c>
      <c r="F38" s="76">
        <v>664.8</v>
      </c>
      <c r="G38" s="76">
        <v>439.2</v>
      </c>
      <c r="H38" s="76">
        <v>702.7</v>
      </c>
      <c r="I38" s="76">
        <v>376.3</v>
      </c>
      <c r="J38" s="76">
        <v>373</v>
      </c>
      <c r="K38" s="76">
        <v>411.2</v>
      </c>
      <c r="L38" s="76">
        <v>402.8</v>
      </c>
      <c r="M38" s="76">
        <v>429.6</v>
      </c>
      <c r="N38" s="76">
        <v>428.5</v>
      </c>
      <c r="O38" s="76">
        <v>277.89999999999998</v>
      </c>
      <c r="P38" s="72" t="s">
        <v>1</v>
      </c>
      <c r="Q38" s="44"/>
      <c r="R38" s="45"/>
      <c r="S38" s="29">
        <v>738.7</v>
      </c>
      <c r="T38" s="29">
        <v>412.9</v>
      </c>
      <c r="U38" s="80">
        <f>D38+E38+F38+G38+H38+I38+J38+K38+L38+M38+N38+O38+S38+T38</f>
        <v>7092.5999999999995</v>
      </c>
      <c r="V38" s="81"/>
      <c r="W38" s="81">
        <f>U38*80*70/100</f>
        <v>397185.6</v>
      </c>
    </row>
    <row r="39" spans="1:23" s="2" customFormat="1" ht="25.5" customHeight="1" x14ac:dyDescent="0.2">
      <c r="A39" s="46" t="s">
        <v>48</v>
      </c>
      <c r="B39" s="56"/>
      <c r="C39" s="45"/>
      <c r="D39" s="14">
        <f>D37 /12/D38</f>
        <v>21.833962973676599</v>
      </c>
      <c r="E39" s="14">
        <f t="shared" ref="E39:O39" si="45">E37 /12/E38</f>
        <v>21.77050564819795</v>
      </c>
      <c r="F39" s="14">
        <f t="shared" si="45"/>
        <v>21.870132370637783</v>
      </c>
      <c r="G39" s="14">
        <f t="shared" si="45"/>
        <v>22.353041894353371</v>
      </c>
      <c r="H39" s="14">
        <f t="shared" si="45"/>
        <v>21.819426497794222</v>
      </c>
      <c r="I39" s="14">
        <f t="shared" si="45"/>
        <v>22.590908849322346</v>
      </c>
      <c r="J39" s="14">
        <f t="shared" si="45"/>
        <v>22.605603217158176</v>
      </c>
      <c r="K39" s="14">
        <f t="shared" si="45"/>
        <v>22.449941634241245</v>
      </c>
      <c r="L39" s="14">
        <f t="shared" si="45"/>
        <v>22.481638530287981</v>
      </c>
      <c r="M39" s="14">
        <f t="shared" si="45"/>
        <v>22.384841713221601</v>
      </c>
      <c r="N39" s="14">
        <f t="shared" si="45"/>
        <v>22.388576429404903</v>
      </c>
      <c r="O39" s="14">
        <f t="shared" si="45"/>
        <v>23.179010435408419</v>
      </c>
      <c r="P39" s="46" t="s">
        <v>61</v>
      </c>
      <c r="Q39" s="45"/>
      <c r="R39" s="45"/>
      <c r="S39" s="14">
        <f t="shared" ref="S39" si="46">S37/12/S38</f>
        <v>20.026080953025581</v>
      </c>
      <c r="T39" s="14">
        <f t="shared" ref="T39" si="47">T37/12/T38</f>
        <v>20.69368370065391</v>
      </c>
    </row>
    <row r="40" spans="1:23" s="2" customFormat="1" ht="15.75" customHeight="1" x14ac:dyDescent="0.2">
      <c r="A40" s="18"/>
      <c r="B40" s="22"/>
      <c r="C40" s="22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7"/>
      <c r="O40" s="7"/>
      <c r="P40" s="22"/>
      <c r="Q40" s="22"/>
      <c r="R40" s="22"/>
      <c r="S40" s="7"/>
      <c r="T40" s="7"/>
    </row>
    <row r="41" spans="1:23" s="2" customFormat="1" ht="25.5" customHeight="1" x14ac:dyDescent="0.2">
      <c r="A41" s="18"/>
      <c r="B41" s="22"/>
      <c r="C41" s="22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7"/>
      <c r="O41" s="7"/>
      <c r="P41" s="22"/>
      <c r="Q41" s="22"/>
      <c r="R41" s="22"/>
      <c r="S41" s="7"/>
      <c r="T41" s="7"/>
    </row>
    <row r="42" spans="1:23" s="1" customFormat="1" ht="12.75" customHeight="1" x14ac:dyDescent="0.2">
      <c r="A42" s="6"/>
      <c r="B42" s="20"/>
      <c r="C42" s="20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37"/>
      <c r="Q42" s="20"/>
      <c r="R42" s="20"/>
      <c r="S42" s="7"/>
      <c r="T42" s="7"/>
    </row>
    <row r="43" spans="1:23" s="1" customFormat="1" ht="12.75" hidden="1" customHeight="1" x14ac:dyDescent="0.2">
      <c r="A43" s="6"/>
      <c r="B43" s="20"/>
      <c r="C43" s="20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37"/>
      <c r="Q43" s="20"/>
      <c r="R43" s="20"/>
      <c r="S43" s="7"/>
      <c r="T43" s="7"/>
    </row>
    <row r="44" spans="1:23" s="1" customFormat="1" x14ac:dyDescent="0.2">
      <c r="A44" s="6"/>
      <c r="B44" s="20"/>
      <c r="C44" s="20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37"/>
      <c r="Q44" s="20"/>
      <c r="R44" s="20"/>
      <c r="S44" s="7"/>
      <c r="T44" s="7"/>
    </row>
    <row r="45" spans="1:23" s="1" customFormat="1" x14ac:dyDescent="0.2">
      <c r="A45" s="6"/>
      <c r="B45" s="20"/>
      <c r="C45" s="20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37"/>
      <c r="Q45" s="20"/>
      <c r="R45" s="20"/>
      <c r="S45" s="7"/>
      <c r="T45" s="7"/>
    </row>
    <row r="46" spans="1:23" s="1" customFormat="1" x14ac:dyDescent="0.2">
      <c r="A46" s="6" t="s">
        <v>0</v>
      </c>
      <c r="B46" s="20"/>
      <c r="C46" s="20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37"/>
      <c r="Q46" s="20"/>
      <c r="R46" s="20"/>
      <c r="S46" s="7"/>
      <c r="T46" s="7"/>
    </row>
    <row r="47" spans="1:23" s="1" customFormat="1" x14ac:dyDescent="0.2">
      <c r="A47" s="6"/>
      <c r="B47" s="20"/>
      <c r="C47" s="20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37"/>
      <c r="Q47" s="20"/>
      <c r="R47" s="20"/>
      <c r="S47" s="7"/>
      <c r="T47" s="7"/>
    </row>
  </sheetData>
  <mergeCells count="4">
    <mergeCell ref="A6:A8"/>
    <mergeCell ref="B7:B8"/>
    <mergeCell ref="C7:C8"/>
    <mergeCell ref="R7:R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2017-06-08T12:59:10Z</dcterms:modified>
</cp:coreProperties>
</file>